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showInkAnnotation="0" autoCompressPictures="0"/>
  <bookViews>
    <workbookView xWindow="360" yWindow="60" windowWidth="21800" windowHeight="13300"/>
  </bookViews>
  <sheets>
    <sheet name="Conventional Loans" sheetId="4" r:id="rId1"/>
    <sheet name="FHA Loans" sheetId="1" r:id="rId2"/>
    <sheet name="Tax Reference Information" sheetId="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4" l="1"/>
  <c r="B20" i="4"/>
  <c r="B15" i="4"/>
  <c r="B21" i="4"/>
  <c r="E13" i="4"/>
  <c r="E16" i="4"/>
  <c r="B12" i="4"/>
  <c r="E3" i="4"/>
  <c r="B4" i="4"/>
  <c r="B19" i="4"/>
  <c r="B22" i="4"/>
  <c r="B28" i="4"/>
  <c r="B11" i="4"/>
  <c r="E15" i="4"/>
  <c r="B16" i="4"/>
  <c r="B30" i="4"/>
  <c r="E2" i="4"/>
  <c r="E4" i="4"/>
  <c r="E6" i="4"/>
  <c r="E10" i="4"/>
  <c r="E19" i="4"/>
  <c r="E18" i="4"/>
  <c r="B14" i="1"/>
  <c r="B4" i="1"/>
  <c r="B11" i="1"/>
  <c r="B20" i="1"/>
  <c r="B12" i="1"/>
  <c r="B15" i="1"/>
  <c r="B21" i="1"/>
  <c r="E13" i="1"/>
  <c r="E16" i="1"/>
  <c r="B19" i="1"/>
  <c r="B22" i="1"/>
  <c r="E15" i="1"/>
  <c r="E3" i="1"/>
  <c r="B16" i="1"/>
  <c r="E2" i="1"/>
  <c r="E4" i="1"/>
  <c r="B28" i="1"/>
  <c r="B30" i="1"/>
  <c r="E6" i="1"/>
  <c r="E10" i="1"/>
  <c r="E18" i="1"/>
  <c r="E19" i="1"/>
</calcChain>
</file>

<file path=xl/sharedStrings.xml><?xml version="1.0" encoding="utf-8"?>
<sst xmlns="http://schemas.openxmlformats.org/spreadsheetml/2006/main" count="132" uniqueCount="92">
  <si>
    <t>Single</t>
  </si>
  <si>
    <t xml:space="preserve">Married Filling Jointly </t>
  </si>
  <si>
    <t>CA State Tax Bracket</t>
  </si>
  <si>
    <t xml:space="preserve">Standard Deduction </t>
  </si>
  <si>
    <t>* Tax Savings per Month</t>
  </si>
  <si>
    <t xml:space="preserve">Please contact us with questions! </t>
  </si>
  <si>
    <t>Total Tax Deduction</t>
  </si>
  <si>
    <t>1st Interest Rate ^</t>
  </si>
  <si>
    <t>2nd Interest Rate ^</t>
  </si>
  <si>
    <t xml:space="preserve">Reference Information </t>
  </si>
  <si>
    <t xml:space="preserve">* Tax deductions and savings are just a rough estimate and will vary for each individual.  We recommend you obtain the actual tax deduction and savings from a tax professional. </t>
  </si>
  <si>
    <t>^ The interest rates used in this example are for illustration purposes only.  This is not a rate quote or commitment to lend.</t>
  </si>
  <si>
    <t>Kelli Egan</t>
  </si>
  <si>
    <t>408 209-6195</t>
  </si>
  <si>
    <t>Kegan@westernbancorp.com</t>
  </si>
  <si>
    <t>* After Tax Payment/Net payment</t>
  </si>
  <si>
    <t>Please contact us with any questions</t>
  </si>
  <si>
    <t>Valerie Avril</t>
  </si>
  <si>
    <t>408-499-3404</t>
  </si>
  <si>
    <t>vavril@westernbancorp.com</t>
  </si>
  <si>
    <t>Married Filing Joint: $11,900</t>
  </si>
  <si>
    <t>Married Filing Separately: $5,950</t>
  </si>
  <si>
    <t>Qualifying Widow/Widower: $11,900</t>
  </si>
  <si>
    <t>408-209-6195</t>
  </si>
  <si>
    <t>kegan@westernbancorp.com</t>
  </si>
  <si>
    <t>Single: $5950</t>
  </si>
  <si>
    <t>Head of Household: $87,00</t>
  </si>
  <si>
    <t>Standard Deduction Amounts for 2012</t>
  </si>
  <si>
    <t>True Cost to Buy (vs. Renting)</t>
  </si>
  <si>
    <t xml:space="preserve">      Dependent: $950-$5950</t>
  </si>
  <si>
    <t>0 - 8,700</t>
  </si>
  <si>
    <t>0 -17,400</t>
  </si>
  <si>
    <t>Federal Tax Brackets for 2012</t>
  </si>
  <si>
    <t>California Tax Brackets for 2012</t>
  </si>
  <si>
    <t>8,701 - 35,350</t>
  </si>
  <si>
    <t>35,351-85,650</t>
  </si>
  <si>
    <t>85,651 - 178,650</t>
  </si>
  <si>
    <t>178,651 - 388,350</t>
  </si>
  <si>
    <t>388,351 - +</t>
  </si>
  <si>
    <t>17,401 - 70,700</t>
  </si>
  <si>
    <t>70,701 - 142,700</t>
  </si>
  <si>
    <t>142,701 - 217,450</t>
  </si>
  <si>
    <t>217,451 - 388,350</t>
  </si>
  <si>
    <t>16890 -26,656</t>
  </si>
  <si>
    <t>7,124 - 16,889</t>
  </si>
  <si>
    <t>14,248 -33,779</t>
  </si>
  <si>
    <t>33,780 -53,313</t>
  </si>
  <si>
    <t>26,657 -37,004</t>
  </si>
  <si>
    <t>53,314 -74,090</t>
  </si>
  <si>
    <t>37,005 - 46,765</t>
  </si>
  <si>
    <t>74,010 - 93,531</t>
  </si>
  <si>
    <t>46,766 - 999,999</t>
  </si>
  <si>
    <t>1,000,000 - +</t>
  </si>
  <si>
    <t>93,532 - 1,999,999</t>
  </si>
  <si>
    <t>2,000,000 - +</t>
  </si>
  <si>
    <t>Purchase Price</t>
  </si>
  <si>
    <t>1st loan payment</t>
  </si>
  <si>
    <t>1st amortization</t>
  </si>
  <si>
    <t>2nd amortization</t>
  </si>
  <si>
    <t>&lt;== Take Total Payment minus Actual Tax Savings</t>
  </si>
  <si>
    <t>&lt;== Take Total After Tax Payment minus Total Amortization</t>
  </si>
  <si>
    <t>Property Taxes</t>
  </si>
  <si>
    <t xml:space="preserve">Interest on 1st Loan </t>
  </si>
  <si>
    <t xml:space="preserve">Interest on 2nd Loan </t>
  </si>
  <si>
    <t>Property Tax</t>
  </si>
  <si>
    <t>Total Payment</t>
  </si>
  <si>
    <t>Home Value in 5 Years</t>
  </si>
  <si>
    <t>Home Value in 10 Years</t>
  </si>
  <si>
    <t>Annual Appreciation Guesstimate</t>
  </si>
  <si>
    <t>* After Tax Payment</t>
  </si>
  <si>
    <t>2nd loan payment</t>
  </si>
  <si>
    <t>total amortization</t>
  </si>
  <si>
    <t>Purchase Price Now</t>
  </si>
  <si>
    <t>1st Loan Amount</t>
  </si>
  <si>
    <t>2nd Loan Amount</t>
  </si>
  <si>
    <t xml:space="preserve">&lt;== This is just a guess. Customer must draw their own conclusions here. </t>
  </si>
  <si>
    <t>Current Rent Payment</t>
  </si>
  <si>
    <t>Gain after 5 Years</t>
  </si>
  <si>
    <t>Gain after 10 Years</t>
  </si>
  <si>
    <t>&lt;== Take Current Rent minus True Cost</t>
  </si>
  <si>
    <t>Monthly Gain/Loss vs. Renting</t>
  </si>
  <si>
    <t>Rent vs. Buy Comparison</t>
  </si>
  <si>
    <t>True Cost vs. Renting</t>
  </si>
  <si>
    <t xml:space="preserve">Hazard Insurance / HOA </t>
  </si>
  <si>
    <t>Mortgage Insurance</t>
  </si>
  <si>
    <t>Federal Tax Bracket</t>
  </si>
  <si>
    <t>Tax Bracket</t>
  </si>
  <si>
    <t>Home insurance</t>
  </si>
  <si>
    <t>&lt;== Take Total After Tax Payment minus Total Amortization (Principal paydown)</t>
  </si>
  <si>
    <t>1st amortization (principal paydown)</t>
  </si>
  <si>
    <t>2nd amortization (principal paydown)</t>
  </si>
  <si>
    <t>&lt;== Assume annual inflation is 3%, so assume something slightly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</si>
</sst>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&quot;$&quot;#,##0.00"/>
  </numFmts>
  <fonts count="1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u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1"/>
      <color indexed="63"/>
      <name val="Inherit"/>
    </font>
    <font>
      <u/>
      <sz val="11"/>
      <name val="Calibri"/>
      <family val="2"/>
    </font>
    <font>
      <sz val="8"/>
      <name val="Verdana"/>
    </font>
    <font>
      <b/>
      <u/>
      <sz val="20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1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4" fontId="0" fillId="0" borderId="0" xfId="0" applyNumberFormat="1"/>
    <xf numFmtId="3" fontId="0" fillId="0" borderId="0" xfId="0" applyNumberFormat="1"/>
    <xf numFmtId="164" fontId="0" fillId="0" borderId="0" xfId="3" applyNumberFormat="1" applyFont="1"/>
    <xf numFmtId="8" fontId="0" fillId="0" borderId="0" xfId="0" applyNumberFormat="1"/>
    <xf numFmtId="3" fontId="0" fillId="0" borderId="1" xfId="0" applyNumberFormat="1" applyBorder="1"/>
    <xf numFmtId="0" fontId="0" fillId="0" borderId="0" xfId="0" applyAlignment="1">
      <alignment vertical="center"/>
    </xf>
    <xf numFmtId="38" fontId="0" fillId="0" borderId="0" xfId="0" applyNumberFormat="1"/>
    <xf numFmtId="37" fontId="3" fillId="0" borderId="0" xfId="0" applyNumberFormat="1" applyFont="1" applyBorder="1" applyAlignment="1" applyProtection="1">
      <alignment horizontal="right" vertical="center"/>
      <protection hidden="1"/>
    </xf>
    <xf numFmtId="3" fontId="0" fillId="2" borderId="0" xfId="0" applyNumberFormat="1" applyFill="1" applyProtection="1">
      <protection locked="0"/>
    </xf>
    <xf numFmtId="164" fontId="0" fillId="2" borderId="0" xfId="3" applyNumberFormat="1" applyFont="1" applyFill="1" applyProtection="1">
      <protection locked="0"/>
    </xf>
    <xf numFmtId="9" fontId="0" fillId="2" borderId="0" xfId="3" applyFont="1" applyFill="1" applyAlignment="1" applyProtection="1">
      <alignment horizontal="right" vertical="center"/>
      <protection locked="0"/>
    </xf>
    <xf numFmtId="0" fontId="2" fillId="3" borderId="2" xfId="0" applyFont="1" applyFill="1" applyBorder="1"/>
    <xf numFmtId="3" fontId="2" fillId="3" borderId="3" xfId="0" applyNumberFormat="1" applyFont="1" applyFill="1" applyBorder="1"/>
    <xf numFmtId="0" fontId="2" fillId="3" borderId="4" xfId="0" applyFont="1" applyFill="1" applyBorder="1"/>
    <xf numFmtId="38" fontId="2" fillId="3" borderId="5" xfId="0" applyNumberFormat="1" applyFont="1" applyFill="1" applyBorder="1"/>
    <xf numFmtId="0" fontId="2" fillId="3" borderId="6" xfId="0" applyFont="1" applyFill="1" applyBorder="1"/>
    <xf numFmtId="38" fontId="2" fillId="3" borderId="7" xfId="0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8" xfId="0" applyNumberFormat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4" fontId="0" fillId="4" borderId="8" xfId="0" applyNumberFormat="1" applyFont="1" applyFill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" fontId="0" fillId="0" borderId="0" xfId="0" applyNumberFormat="1"/>
    <xf numFmtId="0" fontId="0" fillId="0" borderId="0" xfId="0" applyBorder="1"/>
    <xf numFmtId="3" fontId="0" fillId="0" borderId="0" xfId="0" applyNumberFormat="1" applyBorder="1"/>
    <xf numFmtId="4" fontId="0" fillId="0" borderId="0" xfId="0" applyNumberFormat="1" applyBorder="1"/>
    <xf numFmtId="0" fontId="2" fillId="0" borderId="0" xfId="0" applyFont="1" applyAlignment="1">
      <alignment horizontal="left"/>
    </xf>
    <xf numFmtId="0" fontId="5" fillId="0" borderId="0" xfId="2" applyAlignment="1" applyProtection="1"/>
    <xf numFmtId="10" fontId="0" fillId="2" borderId="0" xfId="3" applyNumberFormat="1" applyFont="1" applyFill="1" applyProtection="1">
      <protection locked="0"/>
    </xf>
    <xf numFmtId="0" fontId="5" fillId="0" borderId="0" xfId="2" applyAlignment="1" applyProtection="1">
      <alignment horizontal="left" indent="2"/>
    </xf>
    <xf numFmtId="0" fontId="0" fillId="0" borderId="9" xfId="0" applyBorder="1" applyAlignment="1">
      <alignment horizontal="left" inden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8" fillId="0" borderId="0" xfId="2" applyFont="1" applyAlignment="1" applyProtection="1">
      <alignment horizontal="left" indent="2"/>
    </xf>
    <xf numFmtId="165" fontId="0" fillId="0" borderId="8" xfId="1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101600</xdr:colOff>
      <xdr:row>0</xdr:row>
      <xdr:rowOff>381000</xdr:rowOff>
    </xdr:to>
    <xdr:pic>
      <xdr:nvPicPr>
        <xdr:cNvPr id="1025" name="Picture 4" descr="WBC_LOGO-with-out-tag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14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101600</xdr:colOff>
      <xdr:row>0</xdr:row>
      <xdr:rowOff>381000</xdr:rowOff>
    </xdr:to>
    <xdr:pic>
      <xdr:nvPicPr>
        <xdr:cNvPr id="2049" name="Picture 2" descr="WBC_LOGO-with-out-tag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14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101600</xdr:colOff>
      <xdr:row>0</xdr:row>
      <xdr:rowOff>381000</xdr:rowOff>
    </xdr:to>
    <xdr:pic>
      <xdr:nvPicPr>
        <xdr:cNvPr id="2050" name="Picture 3" descr="WBC_LOGO-with-out-tag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14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egan@westernbancorp.com" TargetMode="External"/><Relationship Id="rId2" Type="http://schemas.openxmlformats.org/officeDocument/2006/relationships/hyperlink" Target="mailto:vavril@westernbancorp.com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vril@westernbancorp.com" TargetMode="External"/><Relationship Id="rId2" Type="http://schemas.openxmlformats.org/officeDocument/2006/relationships/hyperlink" Target="mailto:kegan@westernbancorp.com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axes.about.com/od/filingstatus/qt/marriedjointly.htm" TargetMode="External"/><Relationship Id="rId4" Type="http://schemas.openxmlformats.org/officeDocument/2006/relationships/hyperlink" Target="http://taxes.about.com/od/filingstatus/qt/marriedseparate.htm" TargetMode="External"/><Relationship Id="rId5" Type="http://schemas.openxmlformats.org/officeDocument/2006/relationships/hyperlink" Target="http://taxes.about.com/od/filingstatus/qt/qualifyingwidow.htm" TargetMode="External"/><Relationship Id="rId1" Type="http://schemas.openxmlformats.org/officeDocument/2006/relationships/hyperlink" Target="http://taxes.about.com/od/filingstatus/qt/single.htm" TargetMode="External"/><Relationship Id="rId2" Type="http://schemas.openxmlformats.org/officeDocument/2006/relationships/hyperlink" Target="http://taxes.about.com/od/filingstatus/qt/headofhousehold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F16" sqref="F16"/>
    </sheetView>
  </sheetViews>
  <sheetFormatPr baseColWidth="10" defaultColWidth="8.83203125" defaultRowHeight="14" x14ac:dyDescent="0"/>
  <cols>
    <col min="1" max="1" width="24.5" customWidth="1"/>
    <col min="2" max="2" width="15.5" style="2" customWidth="1"/>
    <col min="3" max="3" width="20.33203125" customWidth="1"/>
    <col min="4" max="4" width="30.83203125" customWidth="1"/>
    <col min="5" max="5" width="13.83203125" customWidth="1"/>
    <col min="8" max="8" width="9.1640625" customWidth="1"/>
  </cols>
  <sheetData>
    <row r="1" spans="1:9" ht="51" customHeight="1">
      <c r="A1" s="39" t="s">
        <v>81</v>
      </c>
      <c r="B1" s="40"/>
      <c r="C1" s="40"/>
      <c r="D1" s="40"/>
      <c r="E1" s="40"/>
      <c r="F1" s="40"/>
      <c r="G1" s="40"/>
      <c r="H1" s="40"/>
      <c r="I1" s="40"/>
    </row>
    <row r="2" spans="1:9">
      <c r="A2" t="s">
        <v>55</v>
      </c>
      <c r="B2" s="10">
        <v>800000</v>
      </c>
      <c r="D2" t="s">
        <v>89</v>
      </c>
      <c r="E2" s="3">
        <f>B11-B19</f>
        <v>842.78598288563626</v>
      </c>
    </row>
    <row r="3" spans="1:9">
      <c r="B3" s="3"/>
      <c r="D3" s="1" t="s">
        <v>90</v>
      </c>
      <c r="E3" s="6">
        <f>B12-B20</f>
        <v>0</v>
      </c>
    </row>
    <row r="4" spans="1:9">
      <c r="A4" t="s">
        <v>73</v>
      </c>
      <c r="B4" s="10">
        <f>B2*0.8</f>
        <v>640000</v>
      </c>
      <c r="D4" t="s">
        <v>71</v>
      </c>
      <c r="E4" s="3">
        <f>SUM(E2:E3)</f>
        <v>842.78598288563626</v>
      </c>
    </row>
    <row r="5" spans="1:9" ht="15" thickBot="1">
      <c r="A5" t="s">
        <v>7</v>
      </c>
      <c r="B5" s="11">
        <v>4.4999999999999998E-2</v>
      </c>
      <c r="E5" s="3"/>
    </row>
    <row r="6" spans="1:9" ht="15.75" customHeight="1" thickBot="1">
      <c r="B6" s="4"/>
      <c r="D6" s="13" t="s">
        <v>28</v>
      </c>
      <c r="E6" s="14">
        <f>B30-E4</f>
        <v>2491.5874999999996</v>
      </c>
      <c r="F6" s="41" t="s">
        <v>88</v>
      </c>
      <c r="G6" s="41"/>
      <c r="H6" s="41"/>
      <c r="I6" s="41"/>
    </row>
    <row r="7" spans="1:9">
      <c r="A7" t="s">
        <v>74</v>
      </c>
      <c r="B7" s="10">
        <v>0</v>
      </c>
      <c r="E7" s="2"/>
      <c r="F7" s="41"/>
      <c r="G7" s="41"/>
      <c r="H7" s="41"/>
      <c r="I7" s="41"/>
    </row>
    <row r="8" spans="1:9">
      <c r="A8" t="s">
        <v>8</v>
      </c>
      <c r="B8" s="11">
        <v>3.5000000000000003E-2</v>
      </c>
      <c r="E8" s="2"/>
    </row>
    <row r="9" spans="1:9">
      <c r="D9" t="s">
        <v>76</v>
      </c>
      <c r="E9" s="10">
        <v>2500</v>
      </c>
    </row>
    <row r="10" spans="1:9">
      <c r="D10" t="s">
        <v>80</v>
      </c>
      <c r="E10" s="8">
        <f>E9-E6</f>
        <v>8.4125000000003638</v>
      </c>
      <c r="F10" t="s">
        <v>79</v>
      </c>
    </row>
    <row r="11" spans="1:9">
      <c r="A11" t="s">
        <v>56</v>
      </c>
      <c r="B11" s="9">
        <f>(PMT(B5/12,360,B4,0,0))*(-1)</f>
        <v>3242.7859828856363</v>
      </c>
    </row>
    <row r="12" spans="1:9">
      <c r="A12" t="s">
        <v>70</v>
      </c>
      <c r="B12" s="9">
        <f>(PMT(B8/12,360,B7,0,0))*(-1)</f>
        <v>0</v>
      </c>
    </row>
    <row r="13" spans="1:9">
      <c r="A13" t="s">
        <v>83</v>
      </c>
      <c r="B13" s="10"/>
      <c r="D13" t="s">
        <v>72</v>
      </c>
      <c r="E13" s="3">
        <f>B2</f>
        <v>800000</v>
      </c>
    </row>
    <row r="14" spans="1:9">
      <c r="A14" t="s">
        <v>87</v>
      </c>
      <c r="B14" s="10">
        <f>0.0015*B2/12</f>
        <v>100</v>
      </c>
      <c r="D14" s="7" t="s">
        <v>68</v>
      </c>
      <c r="E14" s="12">
        <v>0.04</v>
      </c>
      <c r="F14" s="42" t="s">
        <v>91</v>
      </c>
      <c r="G14" s="42"/>
      <c r="H14" s="42"/>
      <c r="I14" s="42"/>
    </row>
    <row r="15" spans="1:9">
      <c r="A15" s="1" t="s">
        <v>61</v>
      </c>
      <c r="B15" s="6">
        <f>(B2*0.0125)/12</f>
        <v>833.33333333333337</v>
      </c>
      <c r="D15" t="s">
        <v>66</v>
      </c>
      <c r="E15" s="8">
        <f>FV(E14,5,1,E13,0)*-1</f>
        <v>973327.7382425603</v>
      </c>
      <c r="F15" s="41"/>
      <c r="G15" s="41"/>
      <c r="H15" s="41"/>
      <c r="I15" s="41"/>
    </row>
    <row r="16" spans="1:9">
      <c r="A16" t="s">
        <v>65</v>
      </c>
      <c r="B16" s="3">
        <f>SUM(B11:B15)</f>
        <v>4176.1193162189693</v>
      </c>
      <c r="D16" t="s">
        <v>67</v>
      </c>
      <c r="E16" s="8">
        <f>FV(E14,10,1,E13,0)*-1</f>
        <v>1184207.4340417986</v>
      </c>
      <c r="G16" s="5"/>
    </row>
    <row r="17" spans="1:6" ht="15" thickBot="1">
      <c r="E17" s="2"/>
    </row>
    <row r="18" spans="1:6">
      <c r="D18" s="15" t="s">
        <v>77</v>
      </c>
      <c r="E18" s="16">
        <f>(E15-E13)+(E10*60)</f>
        <v>173832.48824256033</v>
      </c>
    </row>
    <row r="19" spans="1:6" ht="15" thickBot="1">
      <c r="A19" t="s">
        <v>62</v>
      </c>
      <c r="B19" s="3">
        <f>(B4*B5)/12</f>
        <v>2400</v>
      </c>
      <c r="D19" s="17" t="s">
        <v>78</v>
      </c>
      <c r="E19" s="18">
        <f>(E16-E13)+(E10*120)</f>
        <v>385216.93404179864</v>
      </c>
    </row>
    <row r="20" spans="1:6">
      <c r="A20" t="s">
        <v>63</v>
      </c>
      <c r="B20" s="3">
        <f>(B7*B8)/12</f>
        <v>0</v>
      </c>
    </row>
    <row r="21" spans="1:6">
      <c r="A21" s="1" t="s">
        <v>64</v>
      </c>
      <c r="B21" s="6">
        <f>B15</f>
        <v>833.33333333333337</v>
      </c>
    </row>
    <row r="22" spans="1:6">
      <c r="A22" t="s">
        <v>6</v>
      </c>
      <c r="B22" s="3">
        <f>SUM(B19:B21)</f>
        <v>3233.3333333333335</v>
      </c>
    </row>
    <row r="23" spans="1:6">
      <c r="F23" t="s">
        <v>16</v>
      </c>
    </row>
    <row r="24" spans="1:6">
      <c r="A24" t="s">
        <v>85</v>
      </c>
      <c r="B24" s="31">
        <v>0.28000000000000003</v>
      </c>
    </row>
    <row r="25" spans="1:6">
      <c r="A25" t="s">
        <v>2</v>
      </c>
      <c r="B25" s="31">
        <v>9.5500000000000002E-2</v>
      </c>
      <c r="F25" t="s">
        <v>12</v>
      </c>
    </row>
    <row r="26" spans="1:6">
      <c r="A26" t="s">
        <v>3</v>
      </c>
      <c r="B26" s="10">
        <v>11900</v>
      </c>
      <c r="F26" t="s">
        <v>13</v>
      </c>
    </row>
    <row r="27" spans="1:6">
      <c r="F27" s="30" t="s">
        <v>14</v>
      </c>
    </row>
    <row r="28" spans="1:6">
      <c r="A28" s="19" t="s">
        <v>4</v>
      </c>
      <c r="B28" s="25">
        <f>(B22-(B26/12))*(B24+B25)</f>
        <v>841.74583333333362</v>
      </c>
    </row>
    <row r="29" spans="1:6">
      <c r="B29" s="3"/>
      <c r="F29" t="s">
        <v>17</v>
      </c>
    </row>
    <row r="30" spans="1:6">
      <c r="A30" t="s">
        <v>15</v>
      </c>
      <c r="B30" s="3">
        <f>B16-B28</f>
        <v>3334.3734828856359</v>
      </c>
      <c r="C30" t="s">
        <v>59</v>
      </c>
      <c r="F30" t="s">
        <v>18</v>
      </c>
    </row>
    <row r="31" spans="1:6">
      <c r="F31" s="30" t="s">
        <v>19</v>
      </c>
    </row>
    <row r="32" spans="1:6">
      <c r="F32" s="30"/>
    </row>
    <row r="33" spans="1:4">
      <c r="A33" s="41" t="s">
        <v>10</v>
      </c>
      <c r="B33" s="41"/>
      <c r="C33" s="41"/>
      <c r="D33" s="41"/>
    </row>
    <row r="34" spans="1:4">
      <c r="A34" s="41"/>
      <c r="B34" s="41"/>
      <c r="C34" s="41"/>
      <c r="D34" s="41"/>
    </row>
    <row r="36" spans="1:4">
      <c r="A36" t="s">
        <v>11</v>
      </c>
    </row>
    <row r="37" spans="1:4">
      <c r="A37" s="26"/>
      <c r="B37" s="28"/>
      <c r="C37" s="26"/>
    </row>
    <row r="38" spans="1:4">
      <c r="A38" s="26"/>
      <c r="B38" s="28"/>
      <c r="C38" s="26"/>
    </row>
    <row r="39" spans="1:4">
      <c r="A39" s="26"/>
      <c r="B39" s="28"/>
      <c r="C39" s="26"/>
    </row>
    <row r="40" spans="1:4">
      <c r="A40" s="26"/>
      <c r="B40" s="28"/>
      <c r="C40" s="26"/>
    </row>
  </sheetData>
  <mergeCells count="4">
    <mergeCell ref="A1:I1"/>
    <mergeCell ref="F6:I7"/>
    <mergeCell ref="F14:I15"/>
    <mergeCell ref="A33:D34"/>
  </mergeCells>
  <phoneticPr fontId="9" type="noConversion"/>
  <hyperlinks>
    <hyperlink ref="F27" r:id="rId1"/>
    <hyperlink ref="F31" r:id="rId2"/>
  </hyperlinks>
  <pageMargins left="0.45" right="0.45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0" workbookViewId="0">
      <selection activeCell="F37" sqref="F37"/>
    </sheetView>
  </sheetViews>
  <sheetFormatPr baseColWidth="10" defaultColWidth="8.83203125" defaultRowHeight="14" x14ac:dyDescent="0"/>
  <cols>
    <col min="1" max="1" width="24.5" customWidth="1"/>
    <col min="2" max="2" width="15.5" style="2" customWidth="1"/>
    <col min="3" max="3" width="20.33203125" customWidth="1"/>
    <col min="4" max="4" width="30.83203125" customWidth="1"/>
    <col min="5" max="5" width="13.83203125" customWidth="1"/>
    <col min="8" max="8" width="9.1640625" customWidth="1"/>
  </cols>
  <sheetData>
    <row r="1" spans="1:9" ht="51" customHeight="1">
      <c r="A1" s="40" t="s">
        <v>81</v>
      </c>
      <c r="B1" s="40"/>
      <c r="C1" s="40"/>
      <c r="D1" s="40"/>
      <c r="E1" s="40"/>
      <c r="F1" s="40"/>
      <c r="G1" s="40"/>
      <c r="H1" s="40"/>
      <c r="I1" s="40"/>
    </row>
    <row r="2" spans="1:9">
      <c r="A2" t="s">
        <v>55</v>
      </c>
      <c r="B2" s="10">
        <v>0</v>
      </c>
      <c r="D2" t="s">
        <v>57</v>
      </c>
      <c r="E2" s="3">
        <f>B11-B19</f>
        <v>0</v>
      </c>
    </row>
    <row r="3" spans="1:9">
      <c r="B3" s="3"/>
      <c r="D3" s="1" t="s">
        <v>58</v>
      </c>
      <c r="E3" s="6">
        <f>B12-B20</f>
        <v>0</v>
      </c>
    </row>
    <row r="4" spans="1:9">
      <c r="A4" t="s">
        <v>73</v>
      </c>
      <c r="B4" s="10">
        <f>(B2*0.965)+((B2*0.965)*0.01)</f>
        <v>0</v>
      </c>
      <c r="D4" t="s">
        <v>71</v>
      </c>
      <c r="E4" s="3">
        <f>SUM(E2:E3)</f>
        <v>0</v>
      </c>
    </row>
    <row r="5" spans="1:9" ht="15" thickBot="1">
      <c r="A5" t="s">
        <v>7</v>
      </c>
      <c r="B5" s="11">
        <v>0</v>
      </c>
      <c r="E5" s="3"/>
    </row>
    <row r="6" spans="1:9" ht="15.75" customHeight="1" thickBot="1">
      <c r="B6" s="4"/>
      <c r="D6" s="13" t="s">
        <v>82</v>
      </c>
      <c r="E6" s="14">
        <f>B30-E4</f>
        <v>248.36250000000004</v>
      </c>
      <c r="F6" s="41" t="s">
        <v>60</v>
      </c>
      <c r="G6" s="41"/>
      <c r="H6" s="41"/>
      <c r="I6" s="41"/>
    </row>
    <row r="7" spans="1:9">
      <c r="A7" t="s">
        <v>74</v>
      </c>
      <c r="B7" s="10">
        <v>0</v>
      </c>
      <c r="E7" s="2"/>
      <c r="F7" s="41"/>
      <c r="G7" s="41"/>
      <c r="H7" s="41"/>
      <c r="I7" s="41"/>
    </row>
    <row r="8" spans="1:9">
      <c r="A8" t="s">
        <v>8</v>
      </c>
      <c r="B8" s="11">
        <v>0</v>
      </c>
      <c r="E8" s="2"/>
    </row>
    <row r="9" spans="1:9">
      <c r="D9" t="s">
        <v>76</v>
      </c>
      <c r="E9" s="10">
        <v>0</v>
      </c>
    </row>
    <row r="10" spans="1:9">
      <c r="D10" t="s">
        <v>80</v>
      </c>
      <c r="E10" s="8">
        <f>E9-E6</f>
        <v>-248.36250000000004</v>
      </c>
      <c r="F10" t="s">
        <v>79</v>
      </c>
    </row>
    <row r="11" spans="1:9">
      <c r="A11" t="s">
        <v>56</v>
      </c>
      <c r="B11" s="9">
        <f>(PMT(B5/12,360,B4,0,0))*(-1)</f>
        <v>0</v>
      </c>
    </row>
    <row r="12" spans="1:9">
      <c r="A12" t="s">
        <v>70</v>
      </c>
      <c r="B12" s="9">
        <f>(PMT(B8/12,360,B7,0,0))*(-1)</f>
        <v>0</v>
      </c>
    </row>
    <row r="13" spans="1:9">
      <c r="A13" t="s">
        <v>83</v>
      </c>
      <c r="B13" s="10">
        <v>70</v>
      </c>
      <c r="D13" t="s">
        <v>72</v>
      </c>
      <c r="E13" s="3">
        <f>B2</f>
        <v>0</v>
      </c>
    </row>
    <row r="14" spans="1:9">
      <c r="A14" t="s">
        <v>84</v>
      </c>
      <c r="B14" s="10">
        <f>((B2*0.965)*0.009)/12</f>
        <v>0</v>
      </c>
      <c r="D14" s="7" t="s">
        <v>68</v>
      </c>
      <c r="E14" s="12">
        <v>0.04</v>
      </c>
      <c r="F14" s="42" t="s">
        <v>75</v>
      </c>
      <c r="G14" s="42"/>
      <c r="H14" s="42"/>
      <c r="I14" s="42"/>
    </row>
    <row r="15" spans="1:9">
      <c r="A15" s="1" t="s">
        <v>61</v>
      </c>
      <c r="B15" s="6">
        <f>(B2*0.0125)/12</f>
        <v>0</v>
      </c>
      <c r="D15" t="s">
        <v>66</v>
      </c>
      <c r="E15" s="8">
        <f>FV(E14,5,1,E13,0)*-1</f>
        <v>5.4163225600000082</v>
      </c>
      <c r="F15" s="41"/>
      <c r="G15" s="41"/>
      <c r="H15" s="41"/>
      <c r="I15" s="41"/>
    </row>
    <row r="16" spans="1:9">
      <c r="A16" t="s">
        <v>65</v>
      </c>
      <c r="B16" s="3">
        <f>SUM(B11:B15)</f>
        <v>70</v>
      </c>
      <c r="D16" t="s">
        <v>67</v>
      </c>
      <c r="E16" s="8">
        <f>FV(E14,10,1,E13,0)*-1</f>
        <v>12.006107122958614</v>
      </c>
      <c r="G16" s="5"/>
    </row>
    <row r="17" spans="1:6" ht="15" thickBot="1">
      <c r="E17" s="2"/>
    </row>
    <row r="18" spans="1:6">
      <c r="D18" s="15" t="s">
        <v>77</v>
      </c>
      <c r="E18" s="16">
        <f>(E15-E13)+(E10*60)</f>
        <v>-14896.333677440001</v>
      </c>
    </row>
    <row r="19" spans="1:6" ht="15" thickBot="1">
      <c r="A19" t="s">
        <v>62</v>
      </c>
      <c r="B19" s="3">
        <f>(B4*B5)/12</f>
        <v>0</v>
      </c>
      <c r="D19" s="17" t="s">
        <v>78</v>
      </c>
      <c r="E19" s="18">
        <f>(E16-E13)+(E10*120)</f>
        <v>-29791.493892877046</v>
      </c>
    </row>
    <row r="20" spans="1:6">
      <c r="A20" t="s">
        <v>63</v>
      </c>
      <c r="B20" s="3">
        <f>(B7*B8)/12</f>
        <v>0</v>
      </c>
    </row>
    <row r="21" spans="1:6">
      <c r="A21" s="1" t="s">
        <v>64</v>
      </c>
      <c r="B21" s="6">
        <f>B15</f>
        <v>0</v>
      </c>
    </row>
    <row r="22" spans="1:6">
      <c r="A22" t="s">
        <v>6</v>
      </c>
      <c r="B22" s="3">
        <f>SUM(B19:B21)</f>
        <v>0</v>
      </c>
    </row>
    <row r="23" spans="1:6">
      <c r="F23" t="s">
        <v>5</v>
      </c>
    </row>
    <row r="24" spans="1:6">
      <c r="A24" t="s">
        <v>85</v>
      </c>
      <c r="B24" s="31">
        <v>0.28000000000000003</v>
      </c>
    </row>
    <row r="25" spans="1:6">
      <c r="A25" t="s">
        <v>2</v>
      </c>
      <c r="B25" s="31">
        <v>9.5500000000000002E-2</v>
      </c>
      <c r="F25" t="s">
        <v>17</v>
      </c>
    </row>
    <row r="26" spans="1:6">
      <c r="A26" t="s">
        <v>3</v>
      </c>
      <c r="B26" s="10">
        <v>5700</v>
      </c>
      <c r="F26" t="s">
        <v>18</v>
      </c>
    </row>
    <row r="27" spans="1:6">
      <c r="F27" s="30" t="s">
        <v>19</v>
      </c>
    </row>
    <row r="28" spans="1:6">
      <c r="A28" s="19" t="s">
        <v>4</v>
      </c>
      <c r="B28" s="25">
        <f>(B22-(B26/12))*(B24+B25)</f>
        <v>-178.36250000000004</v>
      </c>
    </row>
    <row r="29" spans="1:6">
      <c r="B29" s="3"/>
    </row>
    <row r="30" spans="1:6">
      <c r="A30" t="s">
        <v>69</v>
      </c>
      <c r="B30" s="3">
        <f>B16-B28</f>
        <v>248.36250000000004</v>
      </c>
      <c r="C30" t="s">
        <v>59</v>
      </c>
      <c r="F30" t="s">
        <v>12</v>
      </c>
    </row>
    <row r="31" spans="1:6">
      <c r="F31" t="s">
        <v>23</v>
      </c>
    </row>
    <row r="32" spans="1:6">
      <c r="F32" s="30" t="s">
        <v>24</v>
      </c>
    </row>
    <row r="33" spans="1:4">
      <c r="A33" s="41" t="s">
        <v>10</v>
      </c>
      <c r="B33" s="41"/>
      <c r="C33" s="41"/>
      <c r="D33" s="41"/>
    </row>
    <row r="34" spans="1:4">
      <c r="A34" s="41"/>
      <c r="B34" s="41"/>
      <c r="C34" s="41"/>
      <c r="D34" s="41"/>
    </row>
    <row r="36" spans="1:4">
      <c r="A36" t="s">
        <v>11</v>
      </c>
    </row>
    <row r="37" spans="1:4">
      <c r="A37" s="26"/>
      <c r="B37" s="28"/>
      <c r="C37" s="26"/>
    </row>
    <row r="38" spans="1:4">
      <c r="A38" s="26"/>
      <c r="B38" s="28"/>
      <c r="C38" s="26"/>
    </row>
  </sheetData>
  <mergeCells count="4">
    <mergeCell ref="A33:D34"/>
    <mergeCell ref="F6:I7"/>
    <mergeCell ref="F14:I15"/>
    <mergeCell ref="A1:I1"/>
  </mergeCells>
  <phoneticPr fontId="9" type="noConversion"/>
  <hyperlinks>
    <hyperlink ref="F27" r:id="rId1"/>
    <hyperlink ref="F32" r:id="rId2"/>
  </hyperlinks>
  <pageMargins left="0.45" right="0.45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workbookViewId="0">
      <selection activeCell="E16" sqref="E16"/>
    </sheetView>
  </sheetViews>
  <sheetFormatPr baseColWidth="10" defaultColWidth="8.83203125" defaultRowHeight="14" x14ac:dyDescent="0"/>
  <cols>
    <col min="1" max="1" width="19.5" bestFit="1" customWidth="1"/>
    <col min="2" max="2" width="28.5" customWidth="1"/>
    <col min="3" max="3" width="20.83203125" bestFit="1" customWidth="1"/>
  </cols>
  <sheetData>
    <row r="2" spans="1:4" ht="15">
      <c r="A2" s="45" t="s">
        <v>9</v>
      </c>
      <c r="B2" s="45"/>
      <c r="C2" s="45"/>
    </row>
    <row r="3" spans="1:4">
      <c r="B3" s="2"/>
    </row>
    <row r="4" spans="1:4">
      <c r="B4" s="2"/>
    </row>
    <row r="5" spans="1:4">
      <c r="A5" s="43" t="s">
        <v>32</v>
      </c>
      <c r="B5" s="44"/>
      <c r="C5" s="44"/>
    </row>
    <row r="6" spans="1:4">
      <c r="A6" s="22" t="s">
        <v>86</v>
      </c>
      <c r="B6" s="23" t="s">
        <v>0</v>
      </c>
      <c r="C6" s="22" t="s">
        <v>1</v>
      </c>
      <c r="D6" s="20"/>
    </row>
    <row r="7" spans="1:4">
      <c r="A7" s="21">
        <v>0.1</v>
      </c>
      <c r="B7" s="38" t="s">
        <v>30</v>
      </c>
      <c r="C7" s="38" t="s">
        <v>31</v>
      </c>
      <c r="D7" s="20"/>
    </row>
    <row r="8" spans="1:4">
      <c r="A8" s="21">
        <v>0.15</v>
      </c>
      <c r="B8" s="38" t="s">
        <v>34</v>
      </c>
      <c r="C8" s="38" t="s">
        <v>39</v>
      </c>
      <c r="D8" s="20"/>
    </row>
    <row r="9" spans="1:4">
      <c r="A9" s="21">
        <v>0.25</v>
      </c>
      <c r="B9" s="38" t="s">
        <v>35</v>
      </c>
      <c r="C9" s="38" t="s">
        <v>40</v>
      </c>
      <c r="D9" s="20"/>
    </row>
    <row r="10" spans="1:4">
      <c r="A10" s="21">
        <v>0.28000000000000003</v>
      </c>
      <c r="B10" s="38" t="s">
        <v>36</v>
      </c>
      <c r="C10" s="38" t="s">
        <v>41</v>
      </c>
      <c r="D10" s="20"/>
    </row>
    <row r="11" spans="1:4">
      <c r="A11" s="21">
        <v>0.33</v>
      </c>
      <c r="B11" s="38" t="s">
        <v>37</v>
      </c>
      <c r="C11" s="38" t="s">
        <v>42</v>
      </c>
      <c r="D11" s="20"/>
    </row>
    <row r="12" spans="1:4">
      <c r="A12" s="21">
        <v>0.35</v>
      </c>
      <c r="B12" s="38" t="s">
        <v>38</v>
      </c>
      <c r="C12" s="38" t="s">
        <v>38</v>
      </c>
      <c r="D12" s="20"/>
    </row>
    <row r="13" spans="1:4">
      <c r="B13" s="2"/>
    </row>
    <row r="14" spans="1:4">
      <c r="B14" s="2"/>
    </row>
    <row r="15" spans="1:4">
      <c r="B15" s="2"/>
    </row>
    <row r="16" spans="1:4">
      <c r="A16" s="43" t="s">
        <v>33</v>
      </c>
      <c r="B16" s="44"/>
      <c r="C16" s="44"/>
    </row>
    <row r="17" spans="1:3">
      <c r="A17" s="22" t="s">
        <v>86</v>
      </c>
      <c r="B17" s="23" t="s">
        <v>0</v>
      </c>
      <c r="C17" s="22" t="s">
        <v>1</v>
      </c>
    </row>
    <row r="18" spans="1:3">
      <c r="A18" s="24">
        <v>0.02</v>
      </c>
      <c r="B18" s="38" t="s">
        <v>44</v>
      </c>
      <c r="C18" s="37" t="s">
        <v>45</v>
      </c>
    </row>
    <row r="19" spans="1:3">
      <c r="A19" s="24">
        <v>0.04</v>
      </c>
      <c r="B19" s="38" t="s">
        <v>43</v>
      </c>
      <c r="C19" s="37" t="s">
        <v>46</v>
      </c>
    </row>
    <row r="20" spans="1:3">
      <c r="A20" s="24">
        <v>0.06</v>
      </c>
      <c r="B20" s="38" t="s">
        <v>47</v>
      </c>
      <c r="C20" s="37" t="s">
        <v>48</v>
      </c>
    </row>
    <row r="21" spans="1:3">
      <c r="A21" s="24">
        <v>0.08</v>
      </c>
      <c r="B21" s="38" t="s">
        <v>49</v>
      </c>
      <c r="C21" s="37" t="s">
        <v>50</v>
      </c>
    </row>
    <row r="22" spans="1:3">
      <c r="A22" s="24">
        <v>9.2999999999999999E-2</v>
      </c>
      <c r="B22" s="38" t="s">
        <v>51</v>
      </c>
      <c r="C22" s="37" t="s">
        <v>53</v>
      </c>
    </row>
    <row r="23" spans="1:3">
      <c r="A23" s="24">
        <v>0.10299999999999999</v>
      </c>
      <c r="B23" s="38" t="s">
        <v>52</v>
      </c>
      <c r="C23" s="37" t="s">
        <v>54</v>
      </c>
    </row>
    <row r="24" spans="1:3">
      <c r="A24" s="29"/>
      <c r="B24" s="20"/>
      <c r="C24" s="20"/>
    </row>
    <row r="25" spans="1:3">
      <c r="A25" s="26"/>
      <c r="B25" s="27"/>
      <c r="C25" s="26"/>
    </row>
    <row r="26" spans="1:3" ht="15">
      <c r="A26" s="34" t="s">
        <v>27</v>
      </c>
      <c r="B26" s="27"/>
      <c r="C26" s="26"/>
    </row>
    <row r="27" spans="1:3">
      <c r="A27" s="36" t="s">
        <v>25</v>
      </c>
      <c r="B27" s="28"/>
      <c r="C27" s="26"/>
    </row>
    <row r="28" spans="1:3">
      <c r="A28" s="36" t="s">
        <v>26</v>
      </c>
      <c r="B28" s="28"/>
      <c r="C28" s="26"/>
    </row>
    <row r="29" spans="1:3">
      <c r="A29" s="36" t="s">
        <v>20</v>
      </c>
      <c r="B29" s="28"/>
      <c r="C29" s="26"/>
    </row>
    <row r="30" spans="1:3">
      <c r="A30" s="36" t="s">
        <v>21</v>
      </c>
      <c r="B30" s="28"/>
      <c r="C30" s="26"/>
    </row>
    <row r="31" spans="1:3">
      <c r="A31" s="36" t="s">
        <v>22</v>
      </c>
    </row>
    <row r="32" spans="1:3" ht="15" thickBot="1">
      <c r="A32" t="s">
        <v>29</v>
      </c>
    </row>
    <row r="33" spans="1:1" ht="15" thickTop="1">
      <c r="A33" s="33"/>
    </row>
    <row r="34" spans="1:1" ht="15">
      <c r="A34" s="34"/>
    </row>
    <row r="35" spans="1:1">
      <c r="A35" s="35"/>
    </row>
    <row r="36" spans="1:1">
      <c r="A36" s="32"/>
    </row>
    <row r="37" spans="1:1">
      <c r="A37" s="32"/>
    </row>
    <row r="38" spans="1:1">
      <c r="A38" s="32"/>
    </row>
    <row r="39" spans="1:1">
      <c r="A39" s="32"/>
    </row>
    <row r="40" spans="1:1">
      <c r="A40" s="32"/>
    </row>
  </sheetData>
  <mergeCells count="3">
    <mergeCell ref="A16:C16"/>
    <mergeCell ref="A2:C2"/>
    <mergeCell ref="A5:C5"/>
  </mergeCells>
  <hyperlinks>
    <hyperlink ref="A27" r:id="rId1"/>
    <hyperlink ref="A28" r:id="rId2"/>
    <hyperlink ref="A29" r:id="rId3"/>
    <hyperlink ref="A30" r:id="rId4"/>
    <hyperlink ref="A31" r:id="rId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Conventional Loans</vt:lpstr>
      <vt:lpstr>FHA Loans</vt:lpstr>
      <vt:lpstr>Tax Reference Information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Guaraldi</dc:creator>
  <cp:lastModifiedBy>HIEP NGUYEN</cp:lastModifiedBy>
  <cp:lastPrinted>2011-01-26T18:34:18Z</cp:lastPrinted>
  <dcterms:created xsi:type="dcterms:W3CDTF">2010-08-25T17:23:08Z</dcterms:created>
  <dcterms:modified xsi:type="dcterms:W3CDTF">2013-01-15T06:10:40Z</dcterms:modified>
</cp:coreProperties>
</file>